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Pinout" sheetId="1" r:id="rId1"/>
    <sheet name="Scaling" sheetId="2" r:id="rId2"/>
  </sheets>
  <definedNames/>
  <calcPr fullCalcOnLoad="1"/>
</workbook>
</file>

<file path=xl/sharedStrings.xml><?xml version="1.0" encoding="utf-8"?>
<sst xmlns="http://schemas.openxmlformats.org/spreadsheetml/2006/main" count="350" uniqueCount="244">
  <si>
    <t>STM32F303RE_MCBp0</t>
  </si>
  <si>
    <t>MCU</t>
  </si>
  <si>
    <t>STM32F303RET6</t>
  </si>
  <si>
    <t>(64 pin, 512 KB Flash, LQFP, -40..85C)</t>
  </si>
  <si>
    <t>Package</t>
  </si>
  <si>
    <t>LQFP64</t>
  </si>
  <si>
    <t>Board</t>
  </si>
  <si>
    <t>Powerstage</t>
  </si>
  <si>
    <t>TI 3PhGaNInv</t>
  </si>
  <si>
    <t>Features</t>
  </si>
  <si>
    <t>Encoder/Hall inputs, CANbus, EEPROM, button, potmeter, LEDs</t>
  </si>
  <si>
    <t>Modifications</t>
  </si>
  <si>
    <t>None</t>
  </si>
  <si>
    <t>Schematic</t>
  </si>
  <si>
    <t>Group</t>
  </si>
  <si>
    <t>Name</t>
  </si>
  <si>
    <t>Port</t>
  </si>
  <si>
    <t>Pin No</t>
  </si>
  <si>
    <t>Datasheet</t>
  </si>
  <si>
    <t>CubeMX</t>
  </si>
  <si>
    <t>CubeMX New</t>
  </si>
  <si>
    <t>CubeMX Name</t>
  </si>
  <si>
    <t>Peripheral (Option)</t>
  </si>
  <si>
    <t>Function</t>
  </si>
  <si>
    <t>Remarks</t>
  </si>
  <si>
    <t>Measurements</t>
  </si>
  <si>
    <t>ADC_U_R</t>
  </si>
  <si>
    <t>PA1</t>
  </si>
  <si>
    <t>ADC1_IN2</t>
  </si>
  <si>
    <t>Phase voltage measurement</t>
  </si>
  <si>
    <t>ADC_U_S</t>
  </si>
  <si>
    <t>PA6</t>
  </si>
  <si>
    <t>ADC2_IN3</t>
  </si>
  <si>
    <t>ADC_U_T</t>
  </si>
  <si>
    <t>PB14</t>
  </si>
  <si>
    <t>ADC4_IN4</t>
  </si>
  <si>
    <t>ADC_I_R</t>
  </si>
  <si>
    <t>PA0</t>
  </si>
  <si>
    <t>ADC1_IN1</t>
  </si>
  <si>
    <t>Phase current measurement</t>
  </si>
  <si>
    <t>ADC_I_S</t>
  </si>
  <si>
    <t>PA5</t>
  </si>
  <si>
    <t>ADC2_IN2</t>
  </si>
  <si>
    <t>ADC_I_T</t>
  </si>
  <si>
    <t>PB12</t>
  </si>
  <si>
    <t>ADC4_IN3</t>
  </si>
  <si>
    <t>ADC_U_DC</t>
  </si>
  <si>
    <t>PB13</t>
  </si>
  <si>
    <t>ADC3_IN5</t>
  </si>
  <si>
    <t>Bus voltage measurement</t>
  </si>
  <si>
    <t>ADC_POT</t>
  </si>
  <si>
    <t>PB1</t>
  </si>
  <si>
    <t>ADC3_IN1</t>
  </si>
  <si>
    <t>Debugger board potmeter</t>
  </si>
  <si>
    <t>ADC_OC</t>
  </si>
  <si>
    <t>PC4</t>
  </si>
  <si>
    <t>ADC2_IN5</t>
  </si>
  <si>
    <t>Overcurrent trip level feedback</t>
  </si>
  <si>
    <t>PWM</t>
  </si>
  <si>
    <t>PWM_RH</t>
  </si>
  <si>
    <t>PA8</t>
  </si>
  <si>
    <t>TIM1_CH1</t>
  </si>
  <si>
    <t>PWM generation</t>
  </si>
  <si>
    <t>PWM pins active high</t>
  </si>
  <si>
    <t>PWM_RL</t>
  </si>
  <si>
    <t>PA7</t>
  </si>
  <si>
    <t>TIM1_CH1N</t>
  </si>
  <si>
    <t>800 ns dead time</t>
  </si>
  <si>
    <t>PWM_SH</t>
  </si>
  <si>
    <t>PA9</t>
  </si>
  <si>
    <t>TIM1_CH2</t>
  </si>
  <si>
    <t>16 kHz</t>
  </si>
  <si>
    <t>PWM_SL</t>
  </si>
  <si>
    <t>PB0</t>
  </si>
  <si>
    <t>TIM1_CH2N</t>
  </si>
  <si>
    <t>PWM_TH</t>
  </si>
  <si>
    <t>PA10</t>
  </si>
  <si>
    <t>TIM1_CH3</t>
  </si>
  <si>
    <t>PWM_TL</t>
  </si>
  <si>
    <t>PB15</t>
  </si>
  <si>
    <t>TIM1_CH3N</t>
  </si>
  <si>
    <t>PWM_BKIN</t>
  </si>
  <si>
    <t>PC3</t>
  </si>
  <si>
    <t>TIM1_BKIN2</t>
  </si>
  <si>
    <t>PWM overcurrent trip</t>
  </si>
  <si>
    <t>Pin /OVERTEMP</t>
  </si>
  <si>
    <t>PWM_ENABLE</t>
  </si>
  <si>
    <t>PD2</t>
  </si>
  <si>
    <t>GPIO_Output</t>
  </si>
  <si>
    <t>PWM gate driver enable</t>
  </si>
  <si>
    <t>Output high = PWM_ENABLE low</t>
  </si>
  <si>
    <t>MCU general</t>
  </si>
  <si>
    <t>PF0</t>
  </si>
  <si>
    <t>RCC_OSC_IN</t>
  </si>
  <si>
    <t>SYSTEM</t>
  </si>
  <si>
    <t>Oscillator</t>
  </si>
  <si>
    <t>8 MHz</t>
  </si>
  <si>
    <t>PF1</t>
  </si>
  <si>
    <t>RCC_OSC_OUT</t>
  </si>
  <si>
    <t>NRST</t>
  </si>
  <si>
    <t>na</t>
  </si>
  <si>
    <t>Reset input, active low</t>
  </si>
  <si>
    <t>T_SWDIO</t>
  </si>
  <si>
    <t>PA13</t>
  </si>
  <si>
    <t>TMS</t>
  </si>
  <si>
    <t>SWD</t>
  </si>
  <si>
    <t>T_SWCLK</t>
  </si>
  <si>
    <t>PA14</t>
  </si>
  <si>
    <t>TCK</t>
  </si>
  <si>
    <t>SWO</t>
  </si>
  <si>
    <t>PB3</t>
  </si>
  <si>
    <t>SYS_JTDO-SWO</t>
  </si>
  <si>
    <t>SWV</t>
  </si>
  <si>
    <t>BOOT0</t>
  </si>
  <si>
    <t>Communication</t>
  </si>
  <si>
    <t>MCU_TX_DBG_RX</t>
  </si>
  <si>
    <t>PA2</t>
  </si>
  <si>
    <t>UART_TX</t>
  </si>
  <si>
    <t>USART2_TX</t>
  </si>
  <si>
    <t>Serial Tx (See below)</t>
  </si>
  <si>
    <t>MCU_TX_to_STLINK_RX</t>
  </si>
  <si>
    <t>MCU_RX_DBG_TX</t>
  </si>
  <si>
    <t>PA3</t>
  </si>
  <si>
    <t>UART_RX</t>
  </si>
  <si>
    <t>USART2_RX</t>
  </si>
  <si>
    <t>Serial Rx</t>
  </si>
  <si>
    <t>STLINK_TX_to_MCU_RX</t>
  </si>
  <si>
    <t>I2C_SDA</t>
  </si>
  <si>
    <t>PB7</t>
  </si>
  <si>
    <t>I2C2_SDA</t>
  </si>
  <si>
    <t>I2C EEPROM</t>
  </si>
  <si>
    <t>I2C_SCL</t>
  </si>
  <si>
    <t>PB6</t>
  </si>
  <si>
    <t>I2C2_SCL</t>
  </si>
  <si>
    <t>CAN_RX</t>
  </si>
  <si>
    <t>PB8</t>
  </si>
  <si>
    <t>CANbus</t>
  </si>
  <si>
    <t>CAN_TX</t>
  </si>
  <si>
    <t>PB9</t>
  </si>
  <si>
    <t>Misc</t>
  </si>
  <si>
    <t>LED_ERROR</t>
  </si>
  <si>
    <t>PC14</t>
  </si>
  <si>
    <t>Red LED</t>
  </si>
  <si>
    <t>Active high</t>
  </si>
  <si>
    <t>LED_INFO</t>
  </si>
  <si>
    <t>PC15</t>
  </si>
  <si>
    <t>Green LED</t>
  </si>
  <si>
    <t>MCU_ENC_A</t>
  </si>
  <si>
    <t>PC6</t>
  </si>
  <si>
    <t>ENCA_H1</t>
  </si>
  <si>
    <t>TIM3_CH1</t>
  </si>
  <si>
    <t>Hall/Encoder</t>
  </si>
  <si>
    <t>MCU_ENC_B</t>
  </si>
  <si>
    <t>PC7</t>
  </si>
  <si>
    <t>ENCB_H2</t>
  </si>
  <si>
    <t>TIM3_CH2</t>
  </si>
  <si>
    <t>MCU_ENC_I</t>
  </si>
  <si>
    <t>PC8</t>
  </si>
  <si>
    <t>ENCI_H3</t>
  </si>
  <si>
    <t>TIM3_CH3</t>
  </si>
  <si>
    <t>BUTTON</t>
  </si>
  <si>
    <t>PC13</t>
  </si>
  <si>
    <t>GPIO_EXTI13</t>
  </si>
  <si>
    <t>DAC_OC</t>
  </si>
  <si>
    <t>PA4</t>
  </si>
  <si>
    <t>DAC1_OUT1</t>
  </si>
  <si>
    <t>DAC for setting overcurrent level</t>
  </si>
  <si>
    <t>SPI_NSS</t>
  </si>
  <si>
    <t>PA15</t>
  </si>
  <si>
    <t>SPI3_NSS</t>
  </si>
  <si>
    <t>SPI /CS control</t>
  </si>
  <si>
    <t>SPI_SCK</t>
  </si>
  <si>
    <t>PC10</t>
  </si>
  <si>
    <t>SPI3_SCK</t>
  </si>
  <si>
    <t>SPI Clock</t>
  </si>
  <si>
    <t>SPI_MISO</t>
  </si>
  <si>
    <t>PC11</t>
  </si>
  <si>
    <t>SPI3_MISO</t>
  </si>
  <si>
    <t>SPI Master to slave</t>
  </si>
  <si>
    <t>SPI_MOSI</t>
  </si>
  <si>
    <t>PC12</t>
  </si>
  <si>
    <t>SPI3_MOSI</t>
  </si>
  <si>
    <t>SPI Slave to master</t>
  </si>
  <si>
    <t>Available</t>
  </si>
  <si>
    <t>PA11</t>
  </si>
  <si>
    <t>PA12</t>
  </si>
  <si>
    <t>PB2</t>
  </si>
  <si>
    <t>PB4</t>
  </si>
  <si>
    <t>PB5</t>
  </si>
  <si>
    <t>PB10</t>
  </si>
  <si>
    <t>PB11</t>
  </si>
  <si>
    <t>PC0</t>
  </si>
  <si>
    <t>PC1</t>
  </si>
  <si>
    <t>PC5</t>
  </si>
  <si>
    <t>PC9</t>
  </si>
  <si>
    <t>Designed max voltage</t>
  </si>
  <si>
    <t>V</t>
  </si>
  <si>
    <t>Designed max current</t>
  </si>
  <si>
    <t>A</t>
  </si>
  <si>
    <t>Peak motor current</t>
  </si>
  <si>
    <t>Designed phase voltage filter corner frequency</t>
  </si>
  <si>
    <t>Hz</t>
  </si>
  <si>
    <t>Designed bus voltage filter corner frequency</t>
  </si>
  <si>
    <t>Range</t>
  </si>
  <si>
    <t>Frequency</t>
  </si>
  <si>
    <t>ADC full scale bus voltage</t>
  </si>
  <si>
    <t>ADC full scale phase voltage</t>
  </si>
  <si>
    <t>ADC full scale current (Shunt)</t>
  </si>
  <si>
    <t>Measurable peak</t>
  </si>
  <si>
    <t>Current filter corner frequency</t>
  </si>
  <si>
    <t>kHz</t>
  </si>
  <si>
    <t>Bus Voltage divider/low pass filter</t>
  </si>
  <si>
    <t>R1_a</t>
  </si>
  <si>
    <t>Ohm</t>
  </si>
  <si>
    <t>kOhm</t>
  </si>
  <si>
    <t>R1_b</t>
  </si>
  <si>
    <t>R2</t>
  </si>
  <si>
    <t>C1</t>
  </si>
  <si>
    <t>Farad</t>
  </si>
  <si>
    <t>uF</t>
  </si>
  <si>
    <t>nF</t>
  </si>
  <si>
    <t>R1||R2</t>
  </si>
  <si>
    <t>V (ADC_FS -&gt; 3.3V)</t>
  </si>
  <si>
    <t>fc</t>
  </si>
  <si>
    <t>Phase voltage divider/low pass filter</t>
  </si>
  <si>
    <t>(Capacitor is replaced on boards; original 33 nF was too small)</t>
  </si>
  <si>
    <t>Shunt measurement</t>
  </si>
  <si>
    <t>R_shunt</t>
  </si>
  <si>
    <t>OpAmp gain</t>
  </si>
  <si>
    <t>V/V</t>
  </si>
  <si>
    <t>INA240A1 has fixed 20 V/V gain</t>
  </si>
  <si>
    <t>Full scale</t>
  </si>
  <si>
    <t>Max current</t>
  </si>
  <si>
    <t>Ploss at peak</t>
  </si>
  <si>
    <t>W</t>
  </si>
  <si>
    <t>(I^2*R at designed max current)</t>
  </si>
  <si>
    <t>Shunt low pass filter</t>
  </si>
  <si>
    <t>R1</t>
  </si>
  <si>
    <t>1 tc</t>
  </si>
  <si>
    <t>us</t>
  </si>
  <si>
    <t>5 tc</t>
  </si>
  <si>
    <t>Overcurrent detection</t>
  </si>
  <si>
    <t>Configurable in hardware, as well as using DAC reference. See manual and schematic for more information. Default is enabled, trip level unknown.</t>
  </si>
  <si>
    <t>STM32 Motor Control Board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</si>
</sst>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E+000"/>
    <numFmt numFmtId="166" formatCode="0.000"/>
    <numFmt numFmtId="167" formatCode="[$$-409]#,##0.00;[Red]&quot;-&quot;[$$-409]#,##0.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3333"/>
      <name val="Arial"/>
      <family val="2"/>
    </font>
    <font>
      <sz val="11"/>
      <color rgb="FFFF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29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31" borderId="7" applyNumberFormat="0" applyFont="0" applyAlignment="0" applyProtection="0"/>
    <xf numFmtId="0" fontId="36" fillId="32" borderId="0" applyNumberFormat="0" applyBorder="0" applyAlignment="0" applyProtection="0"/>
    <xf numFmtId="9" fontId="24" fillId="0" borderId="0" applyFont="0" applyFill="0" applyBorder="0" applyAlignment="0" applyProtection="0"/>
    <xf numFmtId="0" fontId="37" fillId="0" borderId="0">
      <alignment/>
      <protection/>
    </xf>
    <xf numFmtId="167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165" fontId="0" fillId="0" borderId="0" xfId="0" applyNumberFormat="1" applyAlignment="1">
      <alignment/>
    </xf>
    <xf numFmtId="0" fontId="46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eading" xfId="43"/>
    <cellStyle name="Heading1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Result" xfId="56"/>
    <cellStyle name="Result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10"/>
  <sheetViews>
    <sheetView zoomScalePageLayoutView="0" workbookViewId="0" topLeftCell="A49">
      <selection activeCell="D7" sqref="D7"/>
    </sheetView>
  </sheetViews>
  <sheetFormatPr defaultColWidth="9.00390625" defaultRowHeight="14.25"/>
  <cols>
    <col min="1" max="1" width="4.125" style="0" customWidth="1"/>
    <col min="2" max="2" width="16.50390625" style="0" customWidth="1"/>
    <col min="3" max="3" width="16.125" style="0" customWidth="1"/>
    <col min="4" max="4" width="8.00390625" style="0" customWidth="1"/>
    <col min="5" max="5" width="8.125" style="0" customWidth="1"/>
    <col min="6" max="6" width="9.125" style="0" hidden="1" customWidth="1"/>
    <col min="7" max="7" width="8.75390625" style="0" hidden="1" customWidth="1"/>
    <col min="8" max="8" width="8.25390625" style="0" customWidth="1"/>
    <col min="9" max="9" width="15.375" style="0" customWidth="1"/>
    <col min="10" max="10" width="24.875" style="0" customWidth="1"/>
    <col min="11" max="11" width="24.375" style="0" customWidth="1"/>
    <col min="12" max="12" width="10.75390625" style="0" customWidth="1"/>
    <col min="13" max="13" width="5.75390625" style="0" customWidth="1"/>
    <col min="14" max="14" width="7.875" style="0" customWidth="1"/>
    <col min="15" max="18" width="6.625" style="0" customWidth="1"/>
    <col min="19" max="19" width="10.75390625" style="0" customWidth="1"/>
    <col min="20" max="20" width="12.00390625" style="0" customWidth="1"/>
    <col min="21" max="21" width="13.375" style="0" customWidth="1"/>
    <col min="22" max="22" width="10.75390625" style="0" customWidth="1"/>
    <col min="23" max="23" width="16.375" style="0" customWidth="1"/>
    <col min="24" max="24" width="12.125" style="0" customWidth="1"/>
    <col min="25" max="16384" width="10.75390625" style="0" customWidth="1"/>
  </cols>
  <sheetData>
    <row r="2" ht="18.75">
      <c r="B2" s="1" t="s">
        <v>0</v>
      </c>
    </row>
    <row r="4" spans="2:5" ht="15">
      <c r="B4" s="2" t="s">
        <v>1</v>
      </c>
      <c r="C4" t="s">
        <v>2</v>
      </c>
      <c r="D4" s="2"/>
      <c r="E4" t="s">
        <v>3</v>
      </c>
    </row>
    <row r="5" spans="2:4" ht="15">
      <c r="B5" s="2" t="s">
        <v>4</v>
      </c>
      <c r="C5" t="s">
        <v>5</v>
      </c>
      <c r="D5" s="2"/>
    </row>
    <row r="6" spans="2:4" ht="15">
      <c r="B6" s="2" t="s">
        <v>6</v>
      </c>
      <c r="C6" t="s">
        <v>243</v>
      </c>
      <c r="D6" s="2"/>
    </row>
    <row r="7" spans="2:4" ht="15">
      <c r="B7" s="2" t="s">
        <v>7</v>
      </c>
      <c r="C7" t="s">
        <v>8</v>
      </c>
      <c r="D7" s="2"/>
    </row>
    <row r="8" spans="2:4" ht="15">
      <c r="B8" s="2" t="s">
        <v>9</v>
      </c>
      <c r="C8" t="s">
        <v>10</v>
      </c>
      <c r="D8" s="2"/>
    </row>
    <row r="9" spans="2:4" ht="15">
      <c r="B9" s="2" t="s">
        <v>11</v>
      </c>
      <c r="C9" t="s">
        <v>12</v>
      </c>
      <c r="D9" s="2"/>
    </row>
    <row r="12" spans="3:5" ht="15">
      <c r="C12" s="3" t="s">
        <v>13</v>
      </c>
      <c r="D12" s="4"/>
      <c r="E12" s="4"/>
    </row>
    <row r="13" spans="1:19" s="2" customFormat="1" ht="15">
      <c r="A13"/>
      <c r="B13" s="2" t="s">
        <v>14</v>
      </c>
      <c r="C13" s="3" t="s">
        <v>15</v>
      </c>
      <c r="D13" s="3" t="s">
        <v>16</v>
      </c>
      <c r="E13" s="3" t="s">
        <v>17</v>
      </c>
      <c r="F13" s="2" t="s">
        <v>18</v>
      </c>
      <c r="G13" s="2" t="s">
        <v>19</v>
      </c>
      <c r="H13" s="2" t="s">
        <v>20</v>
      </c>
      <c r="I13" s="2" t="s">
        <v>21</v>
      </c>
      <c r="J13" s="2" t="s">
        <v>22</v>
      </c>
      <c r="K13" s="2" t="s">
        <v>23</v>
      </c>
      <c r="L13" s="2" t="s">
        <v>24</v>
      </c>
      <c r="Q13"/>
      <c r="R13"/>
      <c r="S13"/>
    </row>
    <row r="14" spans="2:8" ht="14.25">
      <c r="B14" t="s">
        <v>25</v>
      </c>
      <c r="E14" s="5"/>
      <c r="F14" s="5"/>
      <c r="G14" s="5"/>
      <c r="H14" s="5"/>
    </row>
    <row r="15" spans="3:11" ht="14.25">
      <c r="C15" t="s">
        <v>26</v>
      </c>
      <c r="D15" t="s">
        <v>27</v>
      </c>
      <c r="E15" s="5">
        <v>15</v>
      </c>
      <c r="F15" s="5"/>
      <c r="G15" s="5"/>
      <c r="H15" s="5"/>
      <c r="I15" t="s">
        <v>26</v>
      </c>
      <c r="J15" t="s">
        <v>28</v>
      </c>
      <c r="K15" t="s">
        <v>29</v>
      </c>
    </row>
    <row r="16" spans="3:11" ht="14.25">
      <c r="C16" t="s">
        <v>30</v>
      </c>
      <c r="D16" t="s">
        <v>31</v>
      </c>
      <c r="E16" s="5">
        <v>22</v>
      </c>
      <c r="F16" s="5"/>
      <c r="G16" s="5"/>
      <c r="H16" s="5"/>
      <c r="I16" t="s">
        <v>30</v>
      </c>
      <c r="J16" t="s">
        <v>32</v>
      </c>
      <c r="K16" t="s">
        <v>29</v>
      </c>
    </row>
    <row r="17" spans="3:11" ht="14.25">
      <c r="C17" t="s">
        <v>33</v>
      </c>
      <c r="D17" t="s">
        <v>34</v>
      </c>
      <c r="E17" s="5">
        <v>35</v>
      </c>
      <c r="F17" s="5"/>
      <c r="G17" s="5"/>
      <c r="H17" s="5"/>
      <c r="I17" t="s">
        <v>33</v>
      </c>
      <c r="J17" t="s">
        <v>35</v>
      </c>
      <c r="K17" t="s">
        <v>29</v>
      </c>
    </row>
    <row r="18" spans="3:11" ht="14.25">
      <c r="C18" t="s">
        <v>36</v>
      </c>
      <c r="D18" t="s">
        <v>37</v>
      </c>
      <c r="E18" s="5">
        <v>14</v>
      </c>
      <c r="F18" s="5"/>
      <c r="G18" s="5"/>
      <c r="H18" s="5"/>
      <c r="I18" t="s">
        <v>36</v>
      </c>
      <c r="J18" t="s">
        <v>38</v>
      </c>
      <c r="K18" t="s">
        <v>39</v>
      </c>
    </row>
    <row r="19" spans="3:11" ht="14.25">
      <c r="C19" t="s">
        <v>40</v>
      </c>
      <c r="D19" t="s">
        <v>41</v>
      </c>
      <c r="E19" s="5">
        <v>21</v>
      </c>
      <c r="F19" s="5"/>
      <c r="G19" s="5"/>
      <c r="H19" s="5"/>
      <c r="I19" t="s">
        <v>40</v>
      </c>
      <c r="J19" t="s">
        <v>42</v>
      </c>
      <c r="K19" t="s">
        <v>39</v>
      </c>
    </row>
    <row r="20" spans="3:11" ht="14.25">
      <c r="C20" t="s">
        <v>43</v>
      </c>
      <c r="D20" t="s">
        <v>44</v>
      </c>
      <c r="E20" s="5">
        <v>33</v>
      </c>
      <c r="F20" s="5"/>
      <c r="G20" s="5"/>
      <c r="H20" s="5"/>
      <c r="I20" t="s">
        <v>43</v>
      </c>
      <c r="J20" t="s">
        <v>45</v>
      </c>
      <c r="K20" t="s">
        <v>39</v>
      </c>
    </row>
    <row r="21" spans="3:11" ht="14.25">
      <c r="C21" t="s">
        <v>46</v>
      </c>
      <c r="D21" t="s">
        <v>47</v>
      </c>
      <c r="E21" s="5">
        <v>34</v>
      </c>
      <c r="F21" s="5"/>
      <c r="G21" s="5"/>
      <c r="H21" s="5"/>
      <c r="I21" t="s">
        <v>46</v>
      </c>
      <c r="J21" t="s">
        <v>48</v>
      </c>
      <c r="K21" t="s">
        <v>49</v>
      </c>
    </row>
    <row r="22" spans="3:11" ht="14.25">
      <c r="C22" t="s">
        <v>50</v>
      </c>
      <c r="D22" t="s">
        <v>51</v>
      </c>
      <c r="E22" s="5">
        <v>27</v>
      </c>
      <c r="F22" s="5"/>
      <c r="G22" s="5"/>
      <c r="H22" s="5"/>
      <c r="I22" t="s">
        <v>50</v>
      </c>
      <c r="J22" t="s">
        <v>52</v>
      </c>
      <c r="K22" t="s">
        <v>53</v>
      </c>
    </row>
    <row r="23" spans="3:11" ht="14.25">
      <c r="C23" t="s">
        <v>54</v>
      </c>
      <c r="D23" t="s">
        <v>55</v>
      </c>
      <c r="E23" s="5">
        <v>24</v>
      </c>
      <c r="F23" s="5"/>
      <c r="G23" s="5"/>
      <c r="H23" s="5"/>
      <c r="I23" t="s">
        <v>54</v>
      </c>
      <c r="J23" t="s">
        <v>56</v>
      </c>
      <c r="K23" t="s">
        <v>57</v>
      </c>
    </row>
    <row r="24" spans="5:8" ht="14.25">
      <c r="E24" s="5"/>
      <c r="F24" s="5"/>
      <c r="G24" s="5"/>
      <c r="H24" s="5"/>
    </row>
    <row r="25" spans="2:8" ht="14.25">
      <c r="B25" t="s">
        <v>58</v>
      </c>
      <c r="E25" s="5"/>
      <c r="F25" s="5"/>
      <c r="G25" s="5"/>
      <c r="H25" s="5"/>
    </row>
    <row r="26" spans="3:12" ht="14.25">
      <c r="C26" t="s">
        <v>59</v>
      </c>
      <c r="D26" t="s">
        <v>60</v>
      </c>
      <c r="E26" s="5">
        <v>41</v>
      </c>
      <c r="F26" s="5"/>
      <c r="G26" s="5"/>
      <c r="H26" s="5"/>
      <c r="I26" t="s">
        <v>59</v>
      </c>
      <c r="J26" t="s">
        <v>61</v>
      </c>
      <c r="K26" t="s">
        <v>62</v>
      </c>
      <c r="L26" t="s">
        <v>63</v>
      </c>
    </row>
    <row r="27" spans="3:12" ht="14.25">
      <c r="C27" t="s">
        <v>64</v>
      </c>
      <c r="D27" t="s">
        <v>65</v>
      </c>
      <c r="E27" s="5">
        <v>23</v>
      </c>
      <c r="F27" s="5"/>
      <c r="G27" s="5"/>
      <c r="H27" s="5"/>
      <c r="I27" t="s">
        <v>64</v>
      </c>
      <c r="J27" t="s">
        <v>66</v>
      </c>
      <c r="K27" t="s">
        <v>62</v>
      </c>
      <c r="L27" t="s">
        <v>67</v>
      </c>
    </row>
    <row r="28" spans="3:12" ht="14.25">
      <c r="C28" t="s">
        <v>68</v>
      </c>
      <c r="D28" t="s">
        <v>69</v>
      </c>
      <c r="E28" s="5">
        <v>42</v>
      </c>
      <c r="F28" s="5"/>
      <c r="G28" s="5"/>
      <c r="H28" s="5"/>
      <c r="I28" t="s">
        <v>68</v>
      </c>
      <c r="J28" t="s">
        <v>70</v>
      </c>
      <c r="K28" t="s">
        <v>62</v>
      </c>
      <c r="L28" t="s">
        <v>71</v>
      </c>
    </row>
    <row r="29" spans="3:11" ht="14.25">
      <c r="C29" t="s">
        <v>72</v>
      </c>
      <c r="D29" t="s">
        <v>73</v>
      </c>
      <c r="E29" s="5">
        <v>26</v>
      </c>
      <c r="F29" s="5"/>
      <c r="G29" s="5"/>
      <c r="H29" s="5"/>
      <c r="I29" t="s">
        <v>72</v>
      </c>
      <c r="J29" t="s">
        <v>74</v>
      </c>
      <c r="K29" t="s">
        <v>62</v>
      </c>
    </row>
    <row r="30" spans="3:11" ht="14.25">
      <c r="C30" t="s">
        <v>75</v>
      </c>
      <c r="D30" t="s">
        <v>76</v>
      </c>
      <c r="E30" s="5">
        <v>43</v>
      </c>
      <c r="F30" s="5"/>
      <c r="G30" s="5"/>
      <c r="H30" s="5"/>
      <c r="I30" t="s">
        <v>75</v>
      </c>
      <c r="J30" t="s">
        <v>77</v>
      </c>
      <c r="K30" t="s">
        <v>62</v>
      </c>
    </row>
    <row r="31" spans="1:11" ht="15">
      <c r="A31" s="2"/>
      <c r="C31" t="s">
        <v>78</v>
      </c>
      <c r="D31" t="s">
        <v>79</v>
      </c>
      <c r="E31" s="5">
        <v>36</v>
      </c>
      <c r="F31" s="5"/>
      <c r="G31" s="5"/>
      <c r="H31" s="5"/>
      <c r="I31" t="s">
        <v>78</v>
      </c>
      <c r="J31" t="s">
        <v>80</v>
      </c>
      <c r="K31" t="s">
        <v>62</v>
      </c>
    </row>
    <row r="32" spans="1:12" ht="15">
      <c r="A32" s="2"/>
      <c r="C32" t="s">
        <v>81</v>
      </c>
      <c r="D32" t="s">
        <v>82</v>
      </c>
      <c r="E32" s="5">
        <v>11</v>
      </c>
      <c r="F32" s="5"/>
      <c r="G32" s="5"/>
      <c r="H32" s="5"/>
      <c r="I32" t="s">
        <v>81</v>
      </c>
      <c r="J32" t="s">
        <v>83</v>
      </c>
      <c r="K32" t="s">
        <v>84</v>
      </c>
      <c r="L32" t="s">
        <v>85</v>
      </c>
    </row>
    <row r="33" spans="1:12" ht="15">
      <c r="A33" s="2"/>
      <c r="C33" t="s">
        <v>86</v>
      </c>
      <c r="D33" t="s">
        <v>87</v>
      </c>
      <c r="E33" s="5">
        <v>54</v>
      </c>
      <c r="F33" s="5"/>
      <c r="G33" s="5"/>
      <c r="H33" s="5"/>
      <c r="I33" t="s">
        <v>86</v>
      </c>
      <c r="J33" t="s">
        <v>88</v>
      </c>
      <c r="K33" t="s">
        <v>89</v>
      </c>
      <c r="L33" t="s">
        <v>90</v>
      </c>
    </row>
    <row r="34" spans="5:8" ht="14.25">
      <c r="E34" s="5"/>
      <c r="F34" s="5"/>
      <c r="G34" s="5"/>
      <c r="H34" s="5"/>
    </row>
    <row r="35" spans="2:8" ht="14.25">
      <c r="B35" t="s">
        <v>91</v>
      </c>
      <c r="E35" s="5"/>
      <c r="F35" s="5"/>
      <c r="G35" s="5"/>
      <c r="H35" s="5"/>
    </row>
    <row r="36" spans="3:12" ht="14.25">
      <c r="C36" t="s">
        <v>92</v>
      </c>
      <c r="D36" t="s">
        <v>92</v>
      </c>
      <c r="E36" s="5">
        <v>5</v>
      </c>
      <c r="F36" s="5"/>
      <c r="G36" s="5"/>
      <c r="H36" s="5"/>
      <c r="I36" t="s">
        <v>93</v>
      </c>
      <c r="J36" t="s">
        <v>94</v>
      </c>
      <c r="K36" t="s">
        <v>95</v>
      </c>
      <c r="L36" t="s">
        <v>96</v>
      </c>
    </row>
    <row r="37" spans="3:11" ht="14.25">
      <c r="C37" t="s">
        <v>97</v>
      </c>
      <c r="D37" t="s">
        <v>97</v>
      </c>
      <c r="E37" s="5">
        <v>6</v>
      </c>
      <c r="F37" s="5"/>
      <c r="G37" s="5"/>
      <c r="H37" s="5"/>
      <c r="I37" t="s">
        <v>98</v>
      </c>
      <c r="J37" t="s">
        <v>94</v>
      </c>
      <c r="K37" t="s">
        <v>95</v>
      </c>
    </row>
    <row r="38" spans="3:11" ht="14.25">
      <c r="C38" t="s">
        <v>99</v>
      </c>
      <c r="D38" t="s">
        <v>99</v>
      </c>
      <c r="E38" s="5">
        <v>7</v>
      </c>
      <c r="F38" s="5"/>
      <c r="G38" s="5"/>
      <c r="H38" s="5"/>
      <c r="I38" t="s">
        <v>100</v>
      </c>
      <c r="J38" t="s">
        <v>94</v>
      </c>
      <c r="K38" t="s">
        <v>101</v>
      </c>
    </row>
    <row r="39" spans="3:11" ht="14.25">
      <c r="C39" t="s">
        <v>102</v>
      </c>
      <c r="D39" t="s">
        <v>103</v>
      </c>
      <c r="E39" s="5">
        <v>46</v>
      </c>
      <c r="F39" s="5"/>
      <c r="G39" s="5"/>
      <c r="H39" s="5"/>
      <c r="I39" t="s">
        <v>104</v>
      </c>
      <c r="J39" t="s">
        <v>94</v>
      </c>
      <c r="K39" t="s">
        <v>105</v>
      </c>
    </row>
    <row r="40" spans="3:11" ht="14.25">
      <c r="C40" t="s">
        <v>106</v>
      </c>
      <c r="D40" t="s">
        <v>107</v>
      </c>
      <c r="E40" s="5">
        <v>49</v>
      </c>
      <c r="F40" s="5"/>
      <c r="G40" s="5"/>
      <c r="H40" s="5"/>
      <c r="I40" t="s">
        <v>108</v>
      </c>
      <c r="J40" t="s">
        <v>94</v>
      </c>
      <c r="K40" t="s">
        <v>105</v>
      </c>
    </row>
    <row r="41" spans="3:11" ht="14.25">
      <c r="C41" t="s">
        <v>109</v>
      </c>
      <c r="D41" t="s">
        <v>110</v>
      </c>
      <c r="E41" s="5">
        <v>55</v>
      </c>
      <c r="F41" s="5"/>
      <c r="G41" s="5"/>
      <c r="H41" s="5"/>
      <c r="I41" t="s">
        <v>111</v>
      </c>
      <c r="J41" t="s">
        <v>94</v>
      </c>
      <c r="K41" t="s">
        <v>112</v>
      </c>
    </row>
    <row r="42" spans="3:9" ht="14.25">
      <c r="C42" t="s">
        <v>113</v>
      </c>
      <c r="D42" t="s">
        <v>113</v>
      </c>
      <c r="E42" s="5">
        <v>60</v>
      </c>
      <c r="F42" s="5"/>
      <c r="G42" s="5"/>
      <c r="H42" s="5"/>
      <c r="I42" t="s">
        <v>100</v>
      </c>
    </row>
    <row r="43" spans="5:8" ht="14.25">
      <c r="E43" s="5"/>
      <c r="F43" s="5"/>
      <c r="G43" s="5"/>
      <c r="H43" s="5"/>
    </row>
    <row r="44" spans="2:8" ht="14.25">
      <c r="B44" t="s">
        <v>114</v>
      </c>
      <c r="E44" s="5"/>
      <c r="F44" s="5"/>
      <c r="G44" s="5"/>
      <c r="H44" s="5"/>
    </row>
    <row r="45" spans="3:12" ht="14.25">
      <c r="C45" t="s">
        <v>115</v>
      </c>
      <c r="D45" t="s">
        <v>116</v>
      </c>
      <c r="E45" s="5">
        <v>16</v>
      </c>
      <c r="F45" s="5"/>
      <c r="G45" s="5"/>
      <c r="H45" s="5"/>
      <c r="I45" t="s">
        <v>117</v>
      </c>
      <c r="J45" t="s">
        <v>118</v>
      </c>
      <c r="K45" t="s">
        <v>119</v>
      </c>
      <c r="L45" t="s">
        <v>120</v>
      </c>
    </row>
    <row r="46" spans="3:12" ht="14.25">
      <c r="C46" t="s">
        <v>121</v>
      </c>
      <c r="D46" t="s">
        <v>122</v>
      </c>
      <c r="E46" s="5">
        <v>17</v>
      </c>
      <c r="F46" s="5"/>
      <c r="G46" s="5"/>
      <c r="H46" s="5"/>
      <c r="I46" t="s">
        <v>123</v>
      </c>
      <c r="J46" t="s">
        <v>124</v>
      </c>
      <c r="K46" t="s">
        <v>125</v>
      </c>
      <c r="L46" t="s">
        <v>126</v>
      </c>
    </row>
    <row r="47" spans="3:11" ht="14.25">
      <c r="C47" t="s">
        <v>127</v>
      </c>
      <c r="D47" t="s">
        <v>128</v>
      </c>
      <c r="E47" s="5">
        <v>59</v>
      </c>
      <c r="F47" s="5"/>
      <c r="G47" s="5"/>
      <c r="H47" s="5"/>
      <c r="I47" t="s">
        <v>127</v>
      </c>
      <c r="J47" t="s">
        <v>129</v>
      </c>
      <c r="K47" t="s">
        <v>130</v>
      </c>
    </row>
    <row r="48" spans="3:11" ht="14.25">
      <c r="C48" t="s">
        <v>131</v>
      </c>
      <c r="D48" t="s">
        <v>132</v>
      </c>
      <c r="E48" s="5">
        <v>58</v>
      </c>
      <c r="F48" s="5"/>
      <c r="G48" s="5"/>
      <c r="H48" s="5"/>
      <c r="I48" t="s">
        <v>131</v>
      </c>
      <c r="J48" t="s">
        <v>133</v>
      </c>
      <c r="K48" t="s">
        <v>130</v>
      </c>
    </row>
    <row r="49" spans="3:11" ht="14.25">
      <c r="C49" t="s">
        <v>134</v>
      </c>
      <c r="D49" t="s">
        <v>135</v>
      </c>
      <c r="E49" s="5">
        <v>61</v>
      </c>
      <c r="F49" s="5"/>
      <c r="G49" s="5"/>
      <c r="H49" s="5"/>
      <c r="I49" t="s">
        <v>134</v>
      </c>
      <c r="J49" t="s">
        <v>134</v>
      </c>
      <c r="K49" t="s">
        <v>136</v>
      </c>
    </row>
    <row r="50" spans="3:11" ht="14.25">
      <c r="C50" t="s">
        <v>137</v>
      </c>
      <c r="D50" t="s">
        <v>138</v>
      </c>
      <c r="E50" s="5">
        <v>62</v>
      </c>
      <c r="F50" s="5"/>
      <c r="G50" s="5"/>
      <c r="H50" s="5"/>
      <c r="I50" t="s">
        <v>137</v>
      </c>
      <c r="J50" t="s">
        <v>137</v>
      </c>
      <c r="K50" t="s">
        <v>136</v>
      </c>
    </row>
    <row r="51" spans="5:8" ht="14.25">
      <c r="E51" s="5"/>
      <c r="F51" s="5"/>
      <c r="G51" s="5"/>
      <c r="H51" s="5"/>
    </row>
    <row r="52" spans="2:8" ht="14.25">
      <c r="B52" t="s">
        <v>139</v>
      </c>
      <c r="E52" s="5"/>
      <c r="F52" s="5"/>
      <c r="G52" s="5"/>
      <c r="H52" s="5"/>
    </row>
    <row r="53" spans="3:12" ht="14.25">
      <c r="C53" t="s">
        <v>140</v>
      </c>
      <c r="D53" t="s">
        <v>141</v>
      </c>
      <c r="E53" s="5">
        <v>3</v>
      </c>
      <c r="F53" s="5"/>
      <c r="G53" s="5"/>
      <c r="H53" s="5"/>
      <c r="I53" t="s">
        <v>140</v>
      </c>
      <c r="J53" t="s">
        <v>88</v>
      </c>
      <c r="K53" t="s">
        <v>142</v>
      </c>
      <c r="L53" t="s">
        <v>143</v>
      </c>
    </row>
    <row r="54" spans="3:11" ht="14.25">
      <c r="C54" t="s">
        <v>144</v>
      </c>
      <c r="D54" t="s">
        <v>145</v>
      </c>
      <c r="E54" s="5">
        <v>4</v>
      </c>
      <c r="F54" s="5"/>
      <c r="G54" s="5"/>
      <c r="H54" s="5"/>
      <c r="I54" t="s">
        <v>144</v>
      </c>
      <c r="J54" t="s">
        <v>88</v>
      </c>
      <c r="K54" t="s">
        <v>146</v>
      </c>
    </row>
    <row r="55" spans="3:11" ht="14.25">
      <c r="C55" t="s">
        <v>147</v>
      </c>
      <c r="D55" t="s">
        <v>148</v>
      </c>
      <c r="E55" s="5">
        <v>37</v>
      </c>
      <c r="F55" s="5"/>
      <c r="G55" s="5"/>
      <c r="H55" s="5"/>
      <c r="I55" t="s">
        <v>149</v>
      </c>
      <c r="J55" t="s">
        <v>150</v>
      </c>
      <c r="K55" t="s">
        <v>151</v>
      </c>
    </row>
    <row r="56" spans="3:11" ht="14.25">
      <c r="C56" t="s">
        <v>152</v>
      </c>
      <c r="D56" t="s">
        <v>153</v>
      </c>
      <c r="E56" s="5">
        <v>38</v>
      </c>
      <c r="F56" s="5"/>
      <c r="G56" s="5"/>
      <c r="H56" s="5"/>
      <c r="I56" t="s">
        <v>154</v>
      </c>
      <c r="J56" t="s">
        <v>155</v>
      </c>
      <c r="K56" t="s">
        <v>151</v>
      </c>
    </row>
    <row r="57" spans="3:11" ht="14.25">
      <c r="C57" t="s">
        <v>156</v>
      </c>
      <c r="D57" t="s">
        <v>157</v>
      </c>
      <c r="E57" s="5">
        <v>39</v>
      </c>
      <c r="F57" s="5"/>
      <c r="G57" s="5"/>
      <c r="H57" s="5"/>
      <c r="I57" t="s">
        <v>158</v>
      </c>
      <c r="J57" t="s">
        <v>159</v>
      </c>
      <c r="K57" t="s">
        <v>151</v>
      </c>
    </row>
    <row r="58" spans="3:10" ht="14.25">
      <c r="C58" t="s">
        <v>160</v>
      </c>
      <c r="D58" t="s">
        <v>161</v>
      </c>
      <c r="E58" s="5">
        <v>2</v>
      </c>
      <c r="F58" s="5"/>
      <c r="G58" s="5"/>
      <c r="H58" s="5"/>
      <c r="I58" t="s">
        <v>160</v>
      </c>
      <c r="J58" t="s">
        <v>162</v>
      </c>
    </row>
    <row r="59" spans="3:11" ht="14.25">
      <c r="C59" t="s">
        <v>163</v>
      </c>
      <c r="D59" t="s">
        <v>164</v>
      </c>
      <c r="E59" s="5">
        <v>20</v>
      </c>
      <c r="F59" s="5"/>
      <c r="G59" s="5"/>
      <c r="H59" s="5"/>
      <c r="I59" t="s">
        <v>163</v>
      </c>
      <c r="J59" t="s">
        <v>165</v>
      </c>
      <c r="K59" t="s">
        <v>166</v>
      </c>
    </row>
    <row r="60" spans="3:11" ht="14.25">
      <c r="C60" t="s">
        <v>167</v>
      </c>
      <c r="D60" t="s">
        <v>168</v>
      </c>
      <c r="E60" s="5">
        <v>50</v>
      </c>
      <c r="F60" s="5"/>
      <c r="G60" s="5"/>
      <c r="H60" s="5"/>
      <c r="I60" t="s">
        <v>167</v>
      </c>
      <c r="J60" t="s">
        <v>169</v>
      </c>
      <c r="K60" t="s">
        <v>170</v>
      </c>
    </row>
    <row r="61" spans="3:11" ht="14.25">
      <c r="C61" t="s">
        <v>171</v>
      </c>
      <c r="D61" t="s">
        <v>172</v>
      </c>
      <c r="E61" s="5">
        <v>51</v>
      </c>
      <c r="F61" s="5"/>
      <c r="G61" s="5"/>
      <c r="H61" s="5"/>
      <c r="I61" t="s">
        <v>171</v>
      </c>
      <c r="J61" t="s">
        <v>173</v>
      </c>
      <c r="K61" t="s">
        <v>174</v>
      </c>
    </row>
    <row r="62" spans="3:11" ht="14.25">
      <c r="C62" t="s">
        <v>175</v>
      </c>
      <c r="D62" t="s">
        <v>176</v>
      </c>
      <c r="E62" s="5">
        <v>52</v>
      </c>
      <c r="F62" s="5"/>
      <c r="G62" s="5"/>
      <c r="H62" s="5"/>
      <c r="I62" t="s">
        <v>175</v>
      </c>
      <c r="J62" t="s">
        <v>177</v>
      </c>
      <c r="K62" t="s">
        <v>178</v>
      </c>
    </row>
    <row r="63" spans="3:11" ht="14.25">
      <c r="C63" t="s">
        <v>179</v>
      </c>
      <c r="D63" t="s">
        <v>180</v>
      </c>
      <c r="E63" s="5">
        <v>53</v>
      </c>
      <c r="F63" s="5"/>
      <c r="G63" s="5"/>
      <c r="H63" s="5"/>
      <c r="I63" t="s">
        <v>179</v>
      </c>
      <c r="J63" t="s">
        <v>181</v>
      </c>
      <c r="K63" t="s">
        <v>182</v>
      </c>
    </row>
    <row r="64" spans="5:8" ht="14.25">
      <c r="E64" s="5"/>
      <c r="F64" s="5"/>
      <c r="G64" s="5"/>
      <c r="H64" s="5"/>
    </row>
    <row r="65" spans="2:8" ht="14.25">
      <c r="B65" t="s">
        <v>183</v>
      </c>
      <c r="E65" s="5"/>
      <c r="F65" s="5"/>
      <c r="G65" s="5"/>
      <c r="H65" s="5"/>
    </row>
    <row r="66" spans="4:8" ht="14.25">
      <c r="D66" t="s">
        <v>184</v>
      </c>
      <c r="E66" s="5">
        <v>44</v>
      </c>
      <c r="F66" s="5"/>
      <c r="G66" s="5"/>
      <c r="H66" s="5"/>
    </row>
    <row r="67" spans="4:8" ht="14.25">
      <c r="D67" t="s">
        <v>185</v>
      </c>
      <c r="E67" s="5">
        <v>45</v>
      </c>
      <c r="F67" s="5"/>
      <c r="G67" s="5"/>
      <c r="H67" s="5"/>
    </row>
    <row r="68" spans="4:8" ht="14.25">
      <c r="D68" t="s">
        <v>186</v>
      </c>
      <c r="E68" s="5">
        <v>28</v>
      </c>
      <c r="F68" s="5"/>
      <c r="G68" s="5"/>
      <c r="H68" s="5"/>
    </row>
    <row r="69" spans="4:8" ht="14.25">
      <c r="D69" t="s">
        <v>187</v>
      </c>
      <c r="E69" s="5">
        <v>56</v>
      </c>
      <c r="F69" s="5"/>
      <c r="G69" s="5"/>
      <c r="H69" s="5"/>
    </row>
    <row r="70" spans="4:8" ht="14.25">
      <c r="D70" t="s">
        <v>188</v>
      </c>
      <c r="E70" s="5">
        <v>57</v>
      </c>
      <c r="F70" s="5"/>
      <c r="G70" s="5"/>
      <c r="H70" s="5"/>
    </row>
    <row r="71" spans="4:8" ht="14.25">
      <c r="D71" t="s">
        <v>189</v>
      </c>
      <c r="E71" s="5">
        <v>29</v>
      </c>
      <c r="F71" s="5"/>
      <c r="G71" s="5"/>
      <c r="H71" s="5"/>
    </row>
    <row r="72" spans="4:8" ht="14.25">
      <c r="D72" t="s">
        <v>190</v>
      </c>
      <c r="E72" s="5">
        <v>30</v>
      </c>
      <c r="F72" s="5"/>
      <c r="G72" s="5"/>
      <c r="H72" s="5"/>
    </row>
    <row r="73" spans="4:8" ht="14.25">
      <c r="D73" t="s">
        <v>191</v>
      </c>
      <c r="E73" s="5">
        <v>8</v>
      </c>
      <c r="F73" s="5"/>
      <c r="G73" s="5"/>
      <c r="H73" s="5"/>
    </row>
    <row r="74" spans="4:8" ht="14.25">
      <c r="D74" t="s">
        <v>192</v>
      </c>
      <c r="E74" s="5">
        <v>9</v>
      </c>
      <c r="F74" s="5"/>
      <c r="G74" s="5"/>
      <c r="H74" s="5"/>
    </row>
    <row r="75" spans="4:8" ht="14.25">
      <c r="D75" t="s">
        <v>193</v>
      </c>
      <c r="E75" s="5">
        <v>25</v>
      </c>
      <c r="F75" s="5"/>
      <c r="G75" s="5"/>
      <c r="H75" s="5"/>
    </row>
    <row r="76" spans="4:8" ht="14.25">
      <c r="D76" t="s">
        <v>194</v>
      </c>
      <c r="E76" s="5">
        <v>40</v>
      </c>
      <c r="F76" s="5"/>
      <c r="G76" s="5"/>
      <c r="H76" s="5"/>
    </row>
    <row r="77" spans="5:8" ht="14.25">
      <c r="E77" s="5"/>
      <c r="F77" s="5"/>
      <c r="G77" s="5"/>
      <c r="H77" s="5"/>
    </row>
    <row r="78" spans="5:8" ht="14.25">
      <c r="E78" s="5"/>
      <c r="F78" s="5"/>
      <c r="G78" s="5"/>
      <c r="H78" s="5"/>
    </row>
    <row r="79" spans="5:8" ht="14.25">
      <c r="E79" s="5"/>
      <c r="F79" s="5"/>
      <c r="G79" s="5"/>
      <c r="H79" s="5"/>
    </row>
    <row r="80" spans="5:8" ht="14.25">
      <c r="E80" s="5"/>
      <c r="F80" s="5"/>
      <c r="G80" s="5"/>
      <c r="H80" s="5"/>
    </row>
    <row r="81" spans="5:8" ht="14.25">
      <c r="E81" s="5"/>
      <c r="F81" s="5"/>
      <c r="G81" s="5"/>
      <c r="H81" s="5"/>
    </row>
    <row r="82" spans="5:8" ht="14.25">
      <c r="E82" s="5"/>
      <c r="F82" s="5"/>
      <c r="G82" s="5"/>
      <c r="H82" s="5"/>
    </row>
    <row r="83" spans="5:8" ht="14.25">
      <c r="E83" s="5"/>
      <c r="F83" s="5"/>
      <c r="G83" s="5"/>
      <c r="H83" s="5"/>
    </row>
    <row r="84" spans="5:8" ht="14.25">
      <c r="E84" s="5"/>
      <c r="F84" s="5"/>
      <c r="G84" s="5"/>
      <c r="H84" s="5"/>
    </row>
    <row r="85" spans="5:8" ht="14.25">
      <c r="E85" s="5"/>
      <c r="F85" s="5"/>
      <c r="G85" s="5"/>
      <c r="H85" s="5"/>
    </row>
    <row r="86" spans="5:8" ht="14.25">
      <c r="E86" s="5"/>
      <c r="F86" s="5"/>
      <c r="G86" s="5"/>
      <c r="H86" s="5"/>
    </row>
    <row r="87" spans="6:8" ht="14.25">
      <c r="F87" s="5"/>
      <c r="G87" s="5"/>
      <c r="H87" s="5"/>
    </row>
    <row r="88" spans="5:8" ht="14.25">
      <c r="E88" s="5"/>
      <c r="F88" s="5"/>
      <c r="G88" s="5"/>
      <c r="H88" s="5"/>
    </row>
    <row r="89" spans="5:8" ht="14.25">
      <c r="E89" s="5"/>
      <c r="F89" s="5"/>
      <c r="G89" s="5"/>
      <c r="H89" s="5"/>
    </row>
    <row r="90" spans="5:8" ht="14.25">
      <c r="E90" s="5"/>
      <c r="F90" s="5"/>
      <c r="G90" s="5"/>
      <c r="H90" s="5"/>
    </row>
    <row r="91" spans="5:8" ht="14.25">
      <c r="E91" s="5"/>
      <c r="F91" s="5"/>
      <c r="G91" s="5"/>
      <c r="H91" s="5"/>
    </row>
    <row r="92" spans="5:8" ht="14.25">
      <c r="E92" s="5"/>
      <c r="F92" s="5"/>
      <c r="G92" s="5"/>
      <c r="H92" s="5"/>
    </row>
    <row r="93" spans="5:8" ht="14.25">
      <c r="E93" s="5"/>
      <c r="F93" s="5"/>
      <c r="G93" s="5"/>
      <c r="H93" s="5"/>
    </row>
    <row r="94" spans="5:8" ht="14.25">
      <c r="E94" s="5"/>
      <c r="F94" s="5"/>
      <c r="G94" s="5"/>
      <c r="H94" s="5"/>
    </row>
    <row r="95" spans="5:8" ht="14.25">
      <c r="E95" s="5"/>
      <c r="F95" s="5"/>
      <c r="G95" s="5"/>
      <c r="H95" s="5"/>
    </row>
    <row r="96" spans="5:8" ht="14.25">
      <c r="E96" s="5"/>
      <c r="F96" s="5"/>
      <c r="G96" s="5"/>
      <c r="H96" s="5"/>
    </row>
    <row r="97" spans="5:8" ht="14.25">
      <c r="E97" s="5"/>
      <c r="F97" s="5"/>
      <c r="G97" s="5"/>
      <c r="H97" s="5"/>
    </row>
    <row r="98" spans="5:8" ht="14.25">
      <c r="E98" s="5"/>
      <c r="F98" s="5"/>
      <c r="G98" s="5"/>
      <c r="H98" s="5"/>
    </row>
    <row r="99" spans="5:8" ht="14.25">
      <c r="E99" s="5"/>
      <c r="F99" s="5"/>
      <c r="G99" s="5"/>
      <c r="H99" s="5"/>
    </row>
    <row r="100" spans="5:8" ht="14.25">
      <c r="E100" s="5"/>
      <c r="F100" s="5"/>
      <c r="G100" s="5"/>
      <c r="H100" s="5"/>
    </row>
    <row r="101" spans="5:8" ht="14.25">
      <c r="E101" s="5"/>
      <c r="F101" s="5"/>
      <c r="G101" s="5"/>
      <c r="H101" s="5"/>
    </row>
    <row r="102" ht="14.25">
      <c r="E102" s="5"/>
    </row>
    <row r="103" ht="14.25">
      <c r="E103" s="5"/>
    </row>
    <row r="104" ht="14.25">
      <c r="E104" s="5"/>
    </row>
    <row r="105" ht="14.25">
      <c r="E105" s="5"/>
    </row>
    <row r="106" ht="14.25">
      <c r="E106" s="5"/>
    </row>
    <row r="107" ht="14.25">
      <c r="E107" s="5"/>
    </row>
    <row r="108" ht="14.25">
      <c r="E108" s="5"/>
    </row>
    <row r="109" ht="14.25">
      <c r="E109" s="5"/>
    </row>
    <row r="110" ht="14.25">
      <c r="E110" s="5"/>
    </row>
  </sheetData>
  <sheetProtection/>
  <printOptions/>
  <pageMargins left="0" right="0" top="0.39410000000000006" bottom="0.39410000000000006" header="0" footer="0"/>
  <pageSetup firstPageNumber="1" useFirstPageNumber="1" fitToHeight="0" fitToWidth="0" orientation="landscape" pageOrder="overThenDown" paperSize="9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67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4.375" style="0" customWidth="1"/>
    <col min="2" max="2" width="12.625" style="0" customWidth="1"/>
    <col min="3" max="3" width="13.375" style="0" customWidth="1"/>
    <col min="4" max="6" width="10.75390625" style="0" customWidth="1"/>
    <col min="7" max="7" width="8.75390625" style="0" customWidth="1"/>
    <col min="8" max="8" width="3.375" style="0" customWidth="1"/>
    <col min="9" max="9" width="5.875" style="0" customWidth="1"/>
    <col min="10" max="10" width="11.875" style="0" customWidth="1"/>
    <col min="11" max="13" width="10.75390625" style="0" customWidth="1"/>
    <col min="14" max="14" width="3.375" style="0" customWidth="1"/>
  </cols>
  <sheetData>
    <row r="2" ht="18.75">
      <c r="B2" s="1" t="s">
        <v>243</v>
      </c>
    </row>
    <row r="7" spans="2:6" ht="14.25">
      <c r="B7" t="s">
        <v>195</v>
      </c>
      <c r="E7">
        <v>80</v>
      </c>
      <c r="F7" t="s">
        <v>196</v>
      </c>
    </row>
    <row r="8" spans="2:7" ht="14.25">
      <c r="B8" t="s">
        <v>197</v>
      </c>
      <c r="E8">
        <v>10</v>
      </c>
      <c r="F8" t="s">
        <v>198</v>
      </c>
      <c r="G8" t="s">
        <v>199</v>
      </c>
    </row>
    <row r="9" spans="2:6" ht="14.25">
      <c r="B9" t="s">
        <v>200</v>
      </c>
      <c r="E9">
        <v>390</v>
      </c>
      <c r="F9" t="s">
        <v>201</v>
      </c>
    </row>
    <row r="10" spans="2:6" ht="14.25">
      <c r="B10" t="s">
        <v>202</v>
      </c>
      <c r="E10">
        <v>1000</v>
      </c>
      <c r="F10" t="s">
        <v>201</v>
      </c>
    </row>
    <row r="11" spans="10:11" ht="15">
      <c r="J11" s="2" t="s">
        <v>203</v>
      </c>
      <c r="K11" s="2" t="s">
        <v>204</v>
      </c>
    </row>
    <row r="12" spans="2:11" ht="14.25">
      <c r="B12" t="s">
        <v>205</v>
      </c>
      <c r="E12" s="6">
        <f>E28</f>
        <v>81.49905213270142</v>
      </c>
      <c r="F12" t="s">
        <v>196</v>
      </c>
      <c r="G12" s="7">
        <f>C29</f>
        <v>1191.090633996649</v>
      </c>
      <c r="H12" t="s">
        <v>201</v>
      </c>
      <c r="J12" t="str">
        <f>IF(E12&lt;E7,"TOO LOW","Ok")</f>
        <v>Ok</v>
      </c>
      <c r="K12" t="str">
        <f>IF(G12&lt;E10,"TOO LOW","Ok")</f>
        <v>Ok</v>
      </c>
    </row>
    <row r="13" spans="2:11" ht="14.25">
      <c r="B13" t="s">
        <v>206</v>
      </c>
      <c r="E13" s="6">
        <f>E42</f>
        <v>81.49905213270142</v>
      </c>
      <c r="F13" t="s">
        <v>196</v>
      </c>
      <c r="G13" s="7">
        <f>C43</f>
        <v>393.0599092188942</v>
      </c>
      <c r="H13" t="s">
        <v>201</v>
      </c>
      <c r="J13" t="str">
        <f>IF(E13&lt;E7,"TOO LOW","Ok")</f>
        <v>Ok</v>
      </c>
      <c r="K13" t="str">
        <f>IF(G13&lt;E9,"TOO LOW","Ok")</f>
        <v>Ok</v>
      </c>
    </row>
    <row r="14" spans="2:10" ht="14.25">
      <c r="B14" t="s">
        <v>207</v>
      </c>
      <c r="E14" s="8">
        <f>C51</f>
        <v>32.99999999999999</v>
      </c>
      <c r="F14" t="s">
        <v>198</v>
      </c>
      <c r="J14" t="str">
        <f>IF(E14&lt;(E8*2),"TOO LOW","Ok")</f>
        <v>Ok</v>
      </c>
    </row>
    <row r="15" spans="3:10" ht="14.25">
      <c r="C15" t="s">
        <v>208</v>
      </c>
      <c r="E15" s="8">
        <f>C52</f>
        <v>16.499999999999996</v>
      </c>
      <c r="F15" t="s">
        <v>198</v>
      </c>
      <c r="J15" t="str">
        <f>IF(E15&lt;E8,"TOO LOW","Ok")</f>
        <v>Ok</v>
      </c>
    </row>
    <row r="16" spans="2:11" ht="15">
      <c r="B16" t="s">
        <v>209</v>
      </c>
      <c r="E16" s="9">
        <f>C61</f>
        <v>3617.1577975430764</v>
      </c>
      <c r="F16" t="s">
        <v>210</v>
      </c>
      <c r="K16" s="10"/>
    </row>
    <row r="17" ht="14.25">
      <c r="E17" s="7"/>
    </row>
    <row r="18" spans="8:9" ht="15">
      <c r="H18" s="2"/>
      <c r="I18" s="2"/>
    </row>
    <row r="19" ht="15">
      <c r="B19" s="2" t="s">
        <v>49</v>
      </c>
    </row>
    <row r="20" ht="15">
      <c r="G20" s="2"/>
    </row>
    <row r="21" spans="2:10" ht="15">
      <c r="B21" s="2" t="s">
        <v>211</v>
      </c>
      <c r="J21" s="2"/>
    </row>
    <row r="22" spans="2:6" ht="14.25">
      <c r="B22" t="s">
        <v>212</v>
      </c>
      <c r="C22">
        <v>100000</v>
      </c>
      <c r="D22" t="s">
        <v>213</v>
      </c>
      <c r="E22">
        <f>C22/1000</f>
        <v>100</v>
      </c>
      <c r="F22" t="s">
        <v>214</v>
      </c>
    </row>
    <row r="23" spans="2:6" ht="14.25">
      <c r="B23" t="s">
        <v>215</v>
      </c>
      <c r="C23">
        <v>0</v>
      </c>
      <c r="D23" t="s">
        <v>213</v>
      </c>
      <c r="E23">
        <f>C23/1000</f>
        <v>0</v>
      </c>
      <c r="F23" t="s">
        <v>214</v>
      </c>
    </row>
    <row r="24" spans="2:6" ht="14.25">
      <c r="B24" t="s">
        <v>216</v>
      </c>
      <c r="C24">
        <v>4220</v>
      </c>
      <c r="D24" t="s">
        <v>213</v>
      </c>
      <c r="E24">
        <f>C24/1000</f>
        <v>4.22</v>
      </c>
      <c r="F24" t="s">
        <v>214</v>
      </c>
    </row>
    <row r="25" spans="2:6" ht="14.25">
      <c r="B25" t="s">
        <v>217</v>
      </c>
      <c r="C25" s="11">
        <v>3.3E-08</v>
      </c>
      <c r="D25" t="s">
        <v>218</v>
      </c>
      <c r="E25">
        <f>C25*1000*1000</f>
        <v>0.032999999999999995</v>
      </c>
      <c r="F25" t="s">
        <v>219</v>
      </c>
    </row>
    <row r="26" spans="5:6" ht="14.25">
      <c r="E26">
        <f>E25*1000</f>
        <v>32.99999999999999</v>
      </c>
      <c r="F26" t="s">
        <v>220</v>
      </c>
    </row>
    <row r="28" spans="2:13" ht="14.25">
      <c r="B28" t="s">
        <v>221</v>
      </c>
      <c r="C28" s="9">
        <f>((C22+C23)*C24)/((C22+C23)+C24)</f>
        <v>4049.126847054308</v>
      </c>
      <c r="D28" t="s">
        <v>213</v>
      </c>
      <c r="E28" s="9">
        <f>3.3/C24*(C22+C23+C24)</f>
        <v>81.49905213270142</v>
      </c>
      <c r="F28" t="s">
        <v>222</v>
      </c>
      <c r="M28" s="9"/>
    </row>
    <row r="29" spans="2:4" ht="14.25">
      <c r="B29" t="s">
        <v>223</v>
      </c>
      <c r="C29" s="9">
        <f>1/(2*PI()*(C28)*C25)</f>
        <v>1191.090633996649</v>
      </c>
      <c r="D29" t="s">
        <v>201</v>
      </c>
    </row>
    <row r="30" ht="14.25">
      <c r="C30" s="9"/>
    </row>
    <row r="31" ht="14.25">
      <c r="C31" s="9"/>
    </row>
    <row r="33" ht="15">
      <c r="B33" s="2" t="s">
        <v>29</v>
      </c>
    </row>
    <row r="35" ht="15">
      <c r="B35" s="2" t="s">
        <v>224</v>
      </c>
    </row>
    <row r="36" spans="2:11" ht="14.25">
      <c r="B36" t="s">
        <v>212</v>
      </c>
      <c r="C36">
        <v>100000</v>
      </c>
      <c r="D36" t="s">
        <v>213</v>
      </c>
      <c r="E36">
        <f>C36/1000</f>
        <v>100</v>
      </c>
      <c r="F36" t="s">
        <v>214</v>
      </c>
      <c r="J36" s="8"/>
      <c r="K36" s="8"/>
    </row>
    <row r="37" spans="2:11" ht="14.25">
      <c r="B37" t="s">
        <v>215</v>
      </c>
      <c r="C37">
        <v>0</v>
      </c>
      <c r="D37" t="s">
        <v>213</v>
      </c>
      <c r="E37">
        <f>C37/1000</f>
        <v>0</v>
      </c>
      <c r="F37" t="s">
        <v>214</v>
      </c>
      <c r="J37" s="8"/>
      <c r="K37" s="8"/>
    </row>
    <row r="38" spans="2:11" ht="14.25">
      <c r="B38" t="s">
        <v>216</v>
      </c>
      <c r="C38">
        <v>4220</v>
      </c>
      <c r="D38" t="s">
        <v>213</v>
      </c>
      <c r="E38">
        <f>C38/1000</f>
        <v>4.22</v>
      </c>
      <c r="F38" t="s">
        <v>214</v>
      </c>
      <c r="J38" s="8"/>
      <c r="K38" s="8"/>
    </row>
    <row r="39" spans="2:11" ht="14.25">
      <c r="B39" t="s">
        <v>217</v>
      </c>
      <c r="C39" s="11">
        <v>1E-07</v>
      </c>
      <c r="D39" t="s">
        <v>218</v>
      </c>
      <c r="E39">
        <f>C39*1000*1000</f>
        <v>0.09999999999999999</v>
      </c>
      <c r="F39" t="s">
        <v>219</v>
      </c>
      <c r="G39" t="s">
        <v>225</v>
      </c>
      <c r="J39" s="8"/>
      <c r="K39" s="8"/>
    </row>
    <row r="40" spans="5:6" ht="14.25">
      <c r="E40">
        <f>E39*1000</f>
        <v>99.99999999999999</v>
      </c>
      <c r="F40" t="s">
        <v>220</v>
      </c>
    </row>
    <row r="41" spans="10:11" ht="14.25">
      <c r="J41" s="9"/>
      <c r="K41" s="9"/>
    </row>
    <row r="42" spans="2:6" ht="14.25">
      <c r="B42" t="s">
        <v>221</v>
      </c>
      <c r="C42" s="9">
        <f>((C36+C37)*C38)/((C36+C37)+C38)</f>
        <v>4049.126847054308</v>
      </c>
      <c r="D42" t="s">
        <v>213</v>
      </c>
      <c r="E42" s="9">
        <f>3.3/C38*(C36+C37+C38)</f>
        <v>81.49905213270142</v>
      </c>
      <c r="F42" t="s">
        <v>222</v>
      </c>
    </row>
    <row r="43" spans="2:4" ht="14.25">
      <c r="B43" t="s">
        <v>223</v>
      </c>
      <c r="C43" s="9">
        <f>1/(2*PI()*(C42)*C39)</f>
        <v>393.0599092188942</v>
      </c>
      <c r="D43" t="s">
        <v>201</v>
      </c>
    </row>
    <row r="46" ht="15">
      <c r="B46" s="2" t="s">
        <v>39</v>
      </c>
    </row>
    <row r="48" ht="15">
      <c r="B48" s="2" t="s">
        <v>226</v>
      </c>
    </row>
    <row r="49" spans="2:4" ht="14.25">
      <c r="B49" t="s">
        <v>227</v>
      </c>
      <c r="C49">
        <f>0.005</f>
        <v>0.005</v>
      </c>
      <c r="D49" t="s">
        <v>213</v>
      </c>
    </row>
    <row r="50" spans="2:5" ht="14.25">
      <c r="B50" t="s">
        <v>228</v>
      </c>
      <c r="C50">
        <v>20</v>
      </c>
      <c r="D50" t="s">
        <v>229</v>
      </c>
      <c r="E50" t="s">
        <v>230</v>
      </c>
    </row>
    <row r="51" spans="2:4" ht="14.25">
      <c r="B51" t="s">
        <v>231</v>
      </c>
      <c r="C51" s="9">
        <f>3.3/C50/C49</f>
        <v>32.99999999999999</v>
      </c>
      <c r="D51" t="s">
        <v>198</v>
      </c>
    </row>
    <row r="52" spans="2:4" ht="14.25">
      <c r="B52" t="s">
        <v>232</v>
      </c>
      <c r="C52" s="9">
        <f>C51/2</f>
        <v>16.499999999999996</v>
      </c>
      <c r="D52" t="s">
        <v>198</v>
      </c>
    </row>
    <row r="53" spans="2:5" ht="14.25">
      <c r="B53" t="s">
        <v>233</v>
      </c>
      <c r="C53" s="9">
        <f>E8*E8*C49</f>
        <v>0.5</v>
      </c>
      <c r="D53" t="s">
        <v>234</v>
      </c>
      <c r="E53" t="s">
        <v>235</v>
      </c>
    </row>
    <row r="55" ht="15">
      <c r="B55" s="2" t="s">
        <v>236</v>
      </c>
    </row>
    <row r="56" spans="2:6" ht="14.25">
      <c r="B56" t="s">
        <v>237</v>
      </c>
      <c r="C56">
        <v>20</v>
      </c>
      <c r="D56" t="s">
        <v>213</v>
      </c>
      <c r="E56">
        <f>C56/1000</f>
        <v>0.02</v>
      </c>
      <c r="F56" t="s">
        <v>214</v>
      </c>
    </row>
    <row r="57" spans="2:6" ht="14.25">
      <c r="B57" t="s">
        <v>217</v>
      </c>
      <c r="C57" s="11">
        <v>2.2E-09</v>
      </c>
      <c r="D57" t="s">
        <v>218</v>
      </c>
      <c r="E57">
        <f>C57*1000*1000</f>
        <v>0.0021999999999999997</v>
      </c>
      <c r="F57" t="s">
        <v>219</v>
      </c>
    </row>
    <row r="58" spans="3:6" ht="14.25">
      <c r="C58" s="11"/>
      <c r="E58">
        <f>E57*1000</f>
        <v>2.1999999999999997</v>
      </c>
      <c r="F58" t="s">
        <v>220</v>
      </c>
    </row>
    <row r="60" spans="2:5" ht="14.25">
      <c r="B60" t="s">
        <v>223</v>
      </c>
      <c r="C60" s="9">
        <f>1/(2*PI()*(C56)*C57)</f>
        <v>3617157.7975430763</v>
      </c>
      <c r="D60" t="s">
        <v>201</v>
      </c>
      <c r="E60" s="9"/>
    </row>
    <row r="61" spans="3:4" ht="14.25">
      <c r="C61" s="6">
        <f>C60/1000</f>
        <v>3617.1577975430764</v>
      </c>
      <c r="D61" t="s">
        <v>210</v>
      </c>
    </row>
    <row r="62" spans="2:4" ht="14.25">
      <c r="B62" t="s">
        <v>238</v>
      </c>
      <c r="C62" s="6">
        <f>C56*C57*POWER(10,6)</f>
        <v>0.044</v>
      </c>
      <c r="D62" t="s">
        <v>239</v>
      </c>
    </row>
    <row r="63" spans="2:4" ht="14.25">
      <c r="B63" t="s">
        <v>240</v>
      </c>
      <c r="C63" s="6">
        <f>C62*5</f>
        <v>0.21999999999999997</v>
      </c>
      <c r="D63" t="s">
        <v>239</v>
      </c>
    </row>
    <row r="64" ht="14.25">
      <c r="I64" s="12"/>
    </row>
    <row r="66" ht="15">
      <c r="B66" s="2" t="s">
        <v>241</v>
      </c>
    </row>
    <row r="67" ht="14.25">
      <c r="B67" t="s">
        <v>242</v>
      </c>
    </row>
  </sheetData>
  <sheetProtection/>
  <printOptions/>
  <pageMargins left="0" right="0" top="0.39410000000000006" bottom="0.39410000000000006" header="0" footer="0"/>
  <pageSetup firstPageNumber="1" useFirstPageNumber="1" fitToHeight="0" fitToWidth="0" orientation="landscape" pageOrder="overThenDown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Jonkers</dc:creator>
  <cp:keywords/>
  <dc:description/>
  <cp:lastModifiedBy>Peter Jonkers</cp:lastModifiedBy>
  <cp:lastPrinted>2019-02-12T10:53:33Z</cp:lastPrinted>
  <dcterms:created xsi:type="dcterms:W3CDTF">2018-07-06T14:51:29Z</dcterms:created>
  <dcterms:modified xsi:type="dcterms:W3CDTF">2021-01-01T07:59:48Z</dcterms:modified>
  <cp:category/>
  <cp:version/>
  <cp:contentType/>
  <cp:contentStatus/>
  <cp:revision>343</cp:revision>
</cp:coreProperties>
</file>